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28920" yWindow="-120" windowWidth="29040" windowHeight="16440" activeTab="3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Pol'!$A$1:$X$52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/>
  <c r="I52"/>
  <c r="I51"/>
  <c r="I50"/>
  <c r="I49"/>
  <c r="G41"/>
  <c r="F41"/>
  <c r="G40"/>
  <c r="F40"/>
  <c r="G39"/>
  <c r="F39"/>
  <c r="G42" i="12"/>
  <c r="G9"/>
  <c r="M9" s="1"/>
  <c r="I9"/>
  <c r="I8" s="1"/>
  <c r="K9"/>
  <c r="K8" s="1"/>
  <c r="O9"/>
  <c r="Q9"/>
  <c r="Q8" s="1"/>
  <c r="V9"/>
  <c r="V8" s="1"/>
  <c r="G10"/>
  <c r="I10"/>
  <c r="K10"/>
  <c r="M10"/>
  <c r="O10"/>
  <c r="Q10"/>
  <c r="V10"/>
  <c r="G12"/>
  <c r="I12"/>
  <c r="K12"/>
  <c r="M12"/>
  <c r="O12"/>
  <c r="Q12"/>
  <c r="V12"/>
  <c r="G14"/>
  <c r="G8" s="1"/>
  <c r="I14"/>
  <c r="K14"/>
  <c r="O14"/>
  <c r="O8" s="1"/>
  <c r="Q14"/>
  <c r="V14"/>
  <c r="I16"/>
  <c r="Q16"/>
  <c r="G17"/>
  <c r="M17" s="1"/>
  <c r="I17"/>
  <c r="K17"/>
  <c r="K16" s="1"/>
  <c r="O17"/>
  <c r="Q17"/>
  <c r="V17"/>
  <c r="V16" s="1"/>
  <c r="G19"/>
  <c r="I19"/>
  <c r="K19"/>
  <c r="M19"/>
  <c r="O19"/>
  <c r="Q19"/>
  <c r="V19"/>
  <c r="G21"/>
  <c r="G16" s="1"/>
  <c r="I21"/>
  <c r="K21"/>
  <c r="O21"/>
  <c r="O16" s="1"/>
  <c r="Q21"/>
  <c r="V21"/>
  <c r="G23"/>
  <c r="I23"/>
  <c r="O23"/>
  <c r="G24"/>
  <c r="M24" s="1"/>
  <c r="M23" s="1"/>
  <c r="I24"/>
  <c r="K24"/>
  <c r="K23" s="1"/>
  <c r="O24"/>
  <c r="Q24"/>
  <c r="Q23" s="1"/>
  <c r="V24"/>
  <c r="V23" s="1"/>
  <c r="G26"/>
  <c r="I26"/>
  <c r="K26"/>
  <c r="M26"/>
  <c r="O26"/>
  <c r="Q26"/>
  <c r="V26"/>
  <c r="G28"/>
  <c r="K28"/>
  <c r="O28"/>
  <c r="V28"/>
  <c r="G29"/>
  <c r="M29" s="1"/>
  <c r="M28" s="1"/>
  <c r="I29"/>
  <c r="I28" s="1"/>
  <c r="K29"/>
  <c r="O29"/>
  <c r="Q29"/>
  <c r="Q28" s="1"/>
  <c r="V29"/>
  <c r="G31"/>
  <c r="I31"/>
  <c r="K31"/>
  <c r="M31"/>
  <c r="O31"/>
  <c r="Q31"/>
  <c r="V31"/>
  <c r="G33"/>
  <c r="G30" s="1"/>
  <c r="I33"/>
  <c r="K33"/>
  <c r="O33"/>
  <c r="O30" s="1"/>
  <c r="Q33"/>
  <c r="V33"/>
  <c r="G35"/>
  <c r="M35" s="1"/>
  <c r="I35"/>
  <c r="I30" s="1"/>
  <c r="K35"/>
  <c r="O35"/>
  <c r="Q35"/>
  <c r="Q30" s="1"/>
  <c r="V35"/>
  <c r="G37"/>
  <c r="M37" s="1"/>
  <c r="I37"/>
  <c r="K37"/>
  <c r="K30" s="1"/>
  <c r="O37"/>
  <c r="Q37"/>
  <c r="V37"/>
  <c r="V30" s="1"/>
  <c r="G38"/>
  <c r="I38"/>
  <c r="K38"/>
  <c r="M38"/>
  <c r="O38"/>
  <c r="Q38"/>
  <c r="V38"/>
  <c r="G39"/>
  <c r="M39" s="1"/>
  <c r="I39"/>
  <c r="K39"/>
  <c r="O39"/>
  <c r="Q39"/>
  <c r="V39"/>
  <c r="G40"/>
  <c r="M40" s="1"/>
  <c r="I40"/>
  <c r="K40"/>
  <c r="O40"/>
  <c r="Q40"/>
  <c r="V40"/>
  <c r="AE42"/>
  <c r="I20" i="1"/>
  <c r="I19"/>
  <c r="I18"/>
  <c r="I17"/>
  <c r="I16"/>
  <c r="I54"/>
  <c r="J52" s="1"/>
  <c r="F42"/>
  <c r="G23" s="1"/>
  <c r="G42"/>
  <c r="G25" s="1"/>
  <c r="A25" s="1"/>
  <c r="H41"/>
  <c r="I41" s="1"/>
  <c r="H39"/>
  <c r="H42" s="1"/>
  <c r="J51" l="1"/>
  <c r="J49"/>
  <c r="J53"/>
  <c r="J50"/>
  <c r="H40"/>
  <c r="I40" s="1"/>
  <c r="G26"/>
  <c r="A26"/>
  <c r="A23"/>
  <c r="G28"/>
  <c r="M8" i="12"/>
  <c r="M33"/>
  <c r="M30" s="1"/>
  <c r="M21"/>
  <c r="M16" s="1"/>
  <c r="M14"/>
  <c r="AF42"/>
  <c r="I39" i="1"/>
  <c r="I42" s="1"/>
  <c r="I21"/>
  <c r="J28"/>
  <c r="J26"/>
  <c r="G38"/>
  <c r="F38"/>
  <c r="J23"/>
  <c r="J24"/>
  <c r="J25"/>
  <c r="J27"/>
  <c r="E24"/>
  <c r="E26"/>
  <c r="J41"/>
  <c r="J54" l="1"/>
  <c r="G24"/>
  <c r="A27" s="1"/>
  <c r="A24"/>
  <c r="J39"/>
  <c r="J40"/>
  <c r="J42" l="1"/>
  <c r="G29"/>
  <c r="G27" s="1"/>
  <c r="A29"/>
</calcChain>
</file>

<file path=xl/sharedStrings.xml><?xml version="1.0" encoding="utf-8"?>
<sst xmlns="http://schemas.openxmlformats.org/spreadsheetml/2006/main" count="304" uniqueCount="165">
  <si>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</si>
  <si>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</si>
  <si>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</si>
  <si>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</si>
  <si>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</si>
  <si>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</si>
  <si>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</si>
  <si>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</si>
  <si>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</si>
  <si>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</si>
  <si>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</si>
  <si>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</si>
  <si>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</si>
  <si>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</si>
  <si>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</si>
  <si>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</si>
  <si>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</si>
  <si>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</si>
  <si>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</si>
  <si>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</si>
  <si>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</si>
  <si>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</si>
  <si>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</si>
  <si>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</si>
  <si>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</si>
  <si>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</si>
  <si>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</si>
  <si>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</si>
  <si>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</si>
  <si>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</si>
  <si>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</si>
  <si>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</si>
  <si>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</si>
  <si>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</si>
  <si>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</si>
  <si>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</si>
  <si>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</si>
  <si>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</si>
  <si>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</si>
  <si>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</si>
  <si>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</si>
  <si>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</si>
  <si>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</si>
  <si>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DEMOLICE LIKUSOVÉHO OBJEKTU</t>
  </si>
  <si>
    <t>01</t>
  </si>
  <si>
    <t>Objekt:</t>
  </si>
  <si>
    <t>Rozpočet:</t>
  </si>
  <si>
    <t>20-12.00</t>
  </si>
  <si>
    <t>OPTIMALIZACE POMOCNÝCH PROVOZŮ</t>
  </si>
  <si>
    <t>SAKO Brno, a.s.</t>
  </si>
  <si>
    <t>Jedovnická 4247/2</t>
  </si>
  <si>
    <t>Brno-Židenice</t>
  </si>
  <si>
    <t>62800</t>
  </si>
  <si>
    <t>60713470</t>
  </si>
  <si>
    <t>CZ60713470</t>
  </si>
  <si>
    <t>Stavba</t>
  </si>
  <si>
    <t>Celkem za stavbu</t>
  </si>
  <si>
    <t>CZK</t>
  </si>
  <si>
    <t>Rekapitulace dílů</t>
  </si>
  <si>
    <t>Typ dílu</t>
  </si>
  <si>
    <t>Zemní práce</t>
  </si>
  <si>
    <t>96</t>
  </si>
  <si>
    <t>Bourání konstrukcí</t>
  </si>
  <si>
    <t>98</t>
  </si>
  <si>
    <t>Demolice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</si>
  <si>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</si>
  <si>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</si>
  <si>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</si>
  <si>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</si>
  <si>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</si>
  <si>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</si>
  <si>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</si>
  <si>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</si>
  <si>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</si>
  <si>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</si>
  <si>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</si>
  <si>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</si>
  <si>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</si>
  <si>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</si>
  <si>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</si>
  <si>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</si>
  <si>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</si>
  <si>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</si>
  <si>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</si>
  <si>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</si>
  <si>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</si>
  <si>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</si>
  <si>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</si>
  <si>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</si>
  <si>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</si>
  <si>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</si>
  <si>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</si>
  <si>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</si>
  <si>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</si>
  <si>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</si>
  <si>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</si>
  <si>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</si>
  <si>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</si>
  <si>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</si>
  <si>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11000PC2</t>
  </si>
  <si>
    <t>Odpojení a zabezpečení přípojek IS</t>
  </si>
  <si>
    <t>soubor</t>
  </si>
  <si>
    <t>Vlastní</t>
  </si>
  <si>
    <t>Indiv</t>
  </si>
  <si>
    <t>Práce</t>
  </si>
  <si>
    <t>POL1_1</t>
  </si>
  <si>
    <t>122201102R00</t>
  </si>
  <si>
    <t>Odkopávky nezapažené v hor. 3 do 1000 m3</t>
  </si>
  <si>
    <t>m3</t>
  </si>
  <si>
    <t>RTS 20/ II</t>
  </si>
  <si>
    <t>269,2182</t>
  </si>
  <si>
    <t>VV</t>
  </si>
  <si>
    <t>174101101R00</t>
  </si>
  <si>
    <t>Zásyp jam, rýh, šachet se zhutněním</t>
  </si>
  <si>
    <t>Odkaz na mn. položky pořadí 2 : 269,21820</t>
  </si>
  <si>
    <t>182001131R00</t>
  </si>
  <si>
    <t>Plošná úprava terénu, nerovnosti do 20 cm v rovině</t>
  </si>
  <si>
    <t>m2</t>
  </si>
  <si>
    <t>1018,0*1,1</t>
  </si>
  <si>
    <t>961044111R00</t>
  </si>
  <si>
    <t>Bourání základů z betonu prostého</t>
  </si>
  <si>
    <t>ZÁKLADOVÉ PASY : 96,68+17,06</t>
  </si>
  <si>
    <t>965042241R00</t>
  </si>
  <si>
    <t>Bourání mazanin betonových tl. nad 10 cm, nad 4 m2</t>
  </si>
  <si>
    <t>POL1_</t>
  </si>
  <si>
    <t>ZÁKLADOVÉ ŽB DESKY : 139,4123+4,7436</t>
  </si>
  <si>
    <t>965049112R00</t>
  </si>
  <si>
    <t>Příplatek, bourání mazanin se svař.síťí nad 10 cm</t>
  </si>
  <si>
    <t>Odkaz na mn. položky pořadí 6 : 144,15590</t>
  </si>
  <si>
    <t>981011112R00</t>
  </si>
  <si>
    <t>Demolice budov rozebráním, dřevěné ostatní</t>
  </si>
  <si>
    <t>PANELY LIKUS : (22,64*12,08+36,14*11,78)*4,3</t>
  </si>
  <si>
    <t>981011312R00</t>
  </si>
  <si>
    <t>Demolice budov,zdivo,podíl kce.do 15%,MVC,post.roz</t>
  </si>
  <si>
    <t>POL1_0</t>
  </si>
  <si>
    <t>ZDĚNÁ ČÁST : (10,125*13,08+12,52*12,08)*4,3</t>
  </si>
  <si>
    <t>998981123R00</t>
  </si>
  <si>
    <t>Přesun hmot demolice postup. rozebíráním v. do 21m</t>
  </si>
  <si>
    <t>t</t>
  </si>
  <si>
    <t>Přesun hmot</t>
  </si>
  <si>
    <t>POL7_1</t>
  </si>
  <si>
    <t>979990201R00</t>
  </si>
  <si>
    <t>Poplatek za skládku suti -azbestocementové výrobky</t>
  </si>
  <si>
    <t>21,5</t>
  </si>
  <si>
    <t>979087017R00</t>
  </si>
  <si>
    <t>Odvoz konstrukcí z AZC na skládku do 5 km</t>
  </si>
  <si>
    <t>979087018R00</t>
  </si>
  <si>
    <t>Odvoz na skládku  AZC, příplatek za dalších 5 km</t>
  </si>
  <si>
    <t>Odkaz na mn. položky pořadí 12 : 21,50000</t>
  </si>
  <si>
    <t>979990001R00</t>
  </si>
  <si>
    <t>Poplatek za skládku stavební suti</t>
  </si>
  <si>
    <t>RTS 20/ I</t>
  </si>
  <si>
    <t>Přesun suti</t>
  </si>
  <si>
    <t>POL8_</t>
  </si>
  <si>
    <t>979083117R00</t>
  </si>
  <si>
    <t>Vodorovné přemístění suti na skládku do 6000 m</t>
  </si>
  <si>
    <t>979083191R00</t>
  </si>
  <si>
    <t>Příplatek za dalších započatých 1000 m nad 6000 m</t>
  </si>
  <si>
    <t>979093111R00</t>
  </si>
  <si>
    <t>Uložení suti na skládku bez zhutnění</t>
  </si>
  <si>
    <t>SUM</t>
  </si>
  <si>
    <t>Poznámky uchazeče k zadání</t>
  </si>
  <si>
    <t>POPUZIV</t>
  </si>
  <si>
    <t>END</t>
  </si>
  <si>
    <t>Výkaz výměr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</si>
</sst>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5" borderId="30" xfId="0" applyFont="1" applyFill="1" applyBorder="1" applyAlignment="1">
      <alignment horizontal="center" vertical="center" wrapText="1"/>
    </xf>
    <xf numFmtId="0" fontId="14" fillId="5" borderId="31" xfId="0" applyFont="1" applyFill="1" applyBorder="1" applyAlignment="1">
      <alignment horizontal="center" vertical="center" wrapText="1"/>
    </xf>
    <xf numFmtId="0" fontId="14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5" fillId="0" borderId="0" xfId="0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4" fontId="15" fillId="4" borderId="0" xfId="0" applyNumberFormat="1" applyFont="1" applyFill="1" applyBorder="1" applyAlignment="1" applyProtection="1">
      <alignment vertical="top" shrinkToFit="1"/>
      <protection locked="0"/>
    </xf>
    <xf numFmtId="164" fontId="16" fillId="0" borderId="0" xfId="0" applyNumberFormat="1" applyFont="1" applyBorder="1" applyAlignment="1">
      <alignment horizontal="center" vertical="top" wrapText="1" shrinkToFit="1"/>
    </xf>
    <xf numFmtId="164" fontId="16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5" fillId="0" borderId="41" xfId="0" applyFont="1" applyBorder="1" applyAlignment="1">
      <alignment vertical="top"/>
    </xf>
    <xf numFmtId="49" fontId="15" fillId="0" borderId="42" xfId="0" applyNumberFormat="1" applyFont="1" applyBorder="1" applyAlignment="1">
      <alignment vertical="top"/>
    </xf>
    <xf numFmtId="0" fontId="15" fillId="0" borderId="42" xfId="0" applyFont="1" applyBorder="1" applyAlignment="1">
      <alignment horizontal="center" vertical="top" shrinkToFit="1"/>
    </xf>
    <xf numFmtId="164" fontId="15" fillId="0" borderId="42" xfId="0" applyNumberFormat="1" applyFont="1" applyBorder="1" applyAlignment="1">
      <alignment vertical="top" shrinkToFit="1"/>
    </xf>
    <xf numFmtId="4" fontId="15" fillId="4" borderId="42" xfId="0" applyNumberFormat="1" applyFont="1" applyFill="1" applyBorder="1" applyAlignment="1" applyProtection="1">
      <alignment vertical="top" shrinkToFit="1"/>
      <protection locked="0"/>
    </xf>
    <xf numFmtId="4" fontId="15" fillId="0" borderId="43" xfId="0" applyNumberFormat="1" applyFont="1" applyBorder="1" applyAlignment="1">
      <alignment vertical="top" shrinkToFit="1"/>
    </xf>
    <xf numFmtId="0" fontId="15" fillId="0" borderId="44" xfId="0" applyFont="1" applyBorder="1" applyAlignment="1">
      <alignment vertical="top"/>
    </xf>
    <xf numFmtId="49" fontId="15" fillId="0" borderId="45" xfId="0" applyNumberFormat="1" applyFont="1" applyBorder="1" applyAlignment="1">
      <alignment vertical="top"/>
    </xf>
    <xf numFmtId="0" fontId="15" fillId="0" borderId="45" xfId="0" applyFont="1" applyBorder="1" applyAlignment="1">
      <alignment horizontal="center" vertical="top" shrinkToFit="1"/>
    </xf>
    <xf numFmtId="164" fontId="15" fillId="0" borderId="45" xfId="0" applyNumberFormat="1" applyFont="1" applyBorder="1" applyAlignment="1">
      <alignment vertical="top" shrinkToFit="1"/>
    </xf>
    <xf numFmtId="4" fontId="15" fillId="4" borderId="45" xfId="0" applyNumberFormat="1" applyFont="1" applyFill="1" applyBorder="1" applyAlignment="1" applyProtection="1">
      <alignment vertical="top" shrinkToFit="1"/>
      <protection locked="0"/>
    </xf>
    <xf numFmtId="4" fontId="15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5" fillId="0" borderId="45" xfId="0" applyNumberFormat="1" applyFont="1" applyBorder="1" applyAlignment="1">
      <alignment horizontal="left" vertical="top" wrapText="1"/>
    </xf>
    <xf numFmtId="49" fontId="15" fillId="0" borderId="42" xfId="0" applyNumberFormat="1" applyFont="1" applyBorder="1" applyAlignment="1">
      <alignment horizontal="left" vertical="top" wrapText="1"/>
    </xf>
    <xf numFmtId="164" fontId="16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39</v>
      </c>
    </row>
    <row r="2" spans="1:7" ht="57.75" customHeight="1">
      <c r="A2" s="190" t="s">
        <v>40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1" zoomScaleSheetLayoutView="75" workbookViewId="0">
      <selection activeCell="N13" sqref="N13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37</v>
      </c>
      <c r="B1" s="191" t="s">
        <v>164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>
      <c r="A2" s="2"/>
      <c r="B2" s="78" t="s">
        <v>23</v>
      </c>
      <c r="C2" s="79"/>
      <c r="D2" s="80" t="s">
        <v>47</v>
      </c>
      <c r="E2" s="200" t="s">
        <v>48</v>
      </c>
      <c r="F2" s="201"/>
      <c r="G2" s="201"/>
      <c r="H2" s="201"/>
      <c r="I2" s="201"/>
      <c r="J2" s="202"/>
      <c r="O2" s="1"/>
    </row>
    <row r="3" spans="1:15" ht="27" customHeight="1">
      <c r="A3" s="2"/>
      <c r="B3" s="81" t="s">
        <v>45</v>
      </c>
      <c r="C3" s="79"/>
      <c r="D3" s="82" t="s">
        <v>44</v>
      </c>
      <c r="E3" s="203" t="s">
        <v>43</v>
      </c>
      <c r="F3" s="204"/>
      <c r="G3" s="204"/>
      <c r="H3" s="204"/>
      <c r="I3" s="204"/>
      <c r="J3" s="205"/>
    </row>
    <row r="4" spans="1:15" ht="23.25" customHeight="1">
      <c r="A4" s="76">
        <v>5587</v>
      </c>
      <c r="B4" s="83" t="s">
        <v>46</v>
      </c>
      <c r="C4" s="84"/>
      <c r="D4" s="85" t="s">
        <v>42</v>
      </c>
      <c r="E4" s="213" t="s">
        <v>43</v>
      </c>
      <c r="F4" s="214"/>
      <c r="G4" s="214"/>
      <c r="H4" s="214"/>
      <c r="I4" s="214"/>
      <c r="J4" s="215"/>
    </row>
    <row r="5" spans="1:15" ht="24" customHeight="1">
      <c r="A5" s="2"/>
      <c r="B5" s="31" t="s">
        <v>22</v>
      </c>
      <c r="D5" s="218" t="s">
        <v>49</v>
      </c>
      <c r="E5" s="219"/>
      <c r="F5" s="219"/>
      <c r="G5" s="219"/>
      <c r="H5" s="18" t="s">
        <v>41</v>
      </c>
      <c r="I5" s="86" t="s">
        <v>53</v>
      </c>
      <c r="J5" s="8"/>
    </row>
    <row r="6" spans="1:15" ht="15.75" customHeight="1">
      <c r="A6" s="2"/>
      <c r="B6" s="28"/>
      <c r="C6" s="55"/>
      <c r="D6" s="220" t="s">
        <v>50</v>
      </c>
      <c r="E6" s="221"/>
      <c r="F6" s="221"/>
      <c r="G6" s="221"/>
      <c r="H6" s="18" t="s">
        <v>35</v>
      </c>
      <c r="I6" s="86" t="s">
        <v>54</v>
      </c>
      <c r="J6" s="8"/>
    </row>
    <row r="7" spans="1:15" ht="15.75" customHeight="1">
      <c r="A7" s="2"/>
      <c r="B7" s="29"/>
      <c r="C7" s="56"/>
      <c r="D7" s="77" t="s">
        <v>52</v>
      </c>
      <c r="E7" s="222" t="s">
        <v>51</v>
      </c>
      <c r="F7" s="223"/>
      <c r="G7" s="223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>
      <c r="A9" s="2"/>
      <c r="B9" s="2"/>
      <c r="D9" s="51"/>
      <c r="H9" s="18" t="s">
        <v>35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07"/>
      <c r="E11" s="207"/>
      <c r="F11" s="207"/>
      <c r="G11" s="207"/>
      <c r="H11" s="18" t="s">
        <v>41</v>
      </c>
      <c r="I11" s="88"/>
      <c r="J11" s="8"/>
    </row>
    <row r="12" spans="1:15" ht="15.75" customHeight="1">
      <c r="A12" s="2"/>
      <c r="B12" s="28"/>
      <c r="C12" s="55"/>
      <c r="D12" s="212"/>
      <c r="E12" s="212"/>
      <c r="F12" s="212"/>
      <c r="G12" s="212"/>
      <c r="H12" s="18" t="s">
        <v>35</v>
      </c>
      <c r="I12" s="88"/>
      <c r="J12" s="8"/>
    </row>
    <row r="13" spans="1:15" ht="15.75" customHeight="1">
      <c r="A13" s="2"/>
      <c r="B13" s="29"/>
      <c r="C13" s="56"/>
      <c r="D13" s="87"/>
      <c r="E13" s="216"/>
      <c r="F13" s="217"/>
      <c r="G13" s="217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33</v>
      </c>
      <c r="C15" s="61"/>
      <c r="D15" s="54"/>
      <c r="E15" s="206"/>
      <c r="F15" s="206"/>
      <c r="G15" s="208"/>
      <c r="H15" s="208"/>
      <c r="I15" s="208" t="s">
        <v>30</v>
      </c>
      <c r="J15" s="209"/>
    </row>
    <row r="16" spans="1:15" ht="23.25" customHeight="1">
      <c r="A16" s="141" t="s">
        <v>25</v>
      </c>
      <c r="B16" s="38" t="s">
        <v>25</v>
      </c>
      <c r="C16" s="62"/>
      <c r="D16" s="63"/>
      <c r="E16" s="197"/>
      <c r="F16" s="198"/>
      <c r="G16" s="197"/>
      <c r="H16" s="198"/>
      <c r="I16" s="197">
        <f>SUMIF(F49:F53,A16,I49:I53)+SUMIF(F49:F53,"PSU",I49:I53)</f>
        <v>0</v>
      </c>
      <c r="J16" s="199"/>
    </row>
    <row r="17" spans="1:10" ht="23.25" customHeight="1">
      <c r="A17" s="141" t="s">
        <v>26</v>
      </c>
      <c r="B17" s="38" t="s">
        <v>26</v>
      </c>
      <c r="C17" s="62"/>
      <c r="D17" s="63"/>
      <c r="E17" s="197"/>
      <c r="F17" s="198"/>
      <c r="G17" s="197"/>
      <c r="H17" s="198"/>
      <c r="I17" s="197">
        <f>SUMIF(F49:F53,A17,I49:I53)</f>
        <v>0</v>
      </c>
      <c r="J17" s="199"/>
    </row>
    <row r="18" spans="1:10" ht="23.25" customHeight="1">
      <c r="A18" s="141" t="s">
        <v>27</v>
      </c>
      <c r="B18" s="38" t="s">
        <v>27</v>
      </c>
      <c r="C18" s="62"/>
      <c r="D18" s="63"/>
      <c r="E18" s="197"/>
      <c r="F18" s="198"/>
      <c r="G18" s="197"/>
      <c r="H18" s="198"/>
      <c r="I18" s="197">
        <f>SUMIF(F49:F53,A18,I49:I53)</f>
        <v>0</v>
      </c>
      <c r="J18" s="199"/>
    </row>
    <row r="19" spans="1:10" ht="23.25" customHeight="1">
      <c r="A19" s="141" t="s">
        <v>70</v>
      </c>
      <c r="B19" s="38" t="s">
        <v>28</v>
      </c>
      <c r="C19" s="62"/>
      <c r="D19" s="63"/>
      <c r="E19" s="197"/>
      <c r="F19" s="198"/>
      <c r="G19" s="197"/>
      <c r="H19" s="198"/>
      <c r="I19" s="197">
        <f>SUMIF(F49:F53,A19,I49:I53)</f>
        <v>0</v>
      </c>
      <c r="J19" s="199"/>
    </row>
    <row r="20" spans="1:10" ht="23.25" customHeight="1">
      <c r="A20" s="141" t="s">
        <v>71</v>
      </c>
      <c r="B20" s="38" t="s">
        <v>29</v>
      </c>
      <c r="C20" s="62"/>
      <c r="D20" s="63"/>
      <c r="E20" s="197"/>
      <c r="F20" s="198"/>
      <c r="G20" s="197"/>
      <c r="H20" s="198"/>
      <c r="I20" s="197">
        <f>SUMIF(F49:F53,A20,I49:I53)</f>
        <v>0</v>
      </c>
      <c r="J20" s="199"/>
    </row>
    <row r="21" spans="1:10" ht="23.25" customHeight="1">
      <c r="A21" s="2"/>
      <c r="B21" s="48" t="s">
        <v>30</v>
      </c>
      <c r="C21" s="64"/>
      <c r="D21" s="65"/>
      <c r="E21" s="210"/>
      <c r="F21" s="211"/>
      <c r="G21" s="210"/>
      <c r="H21" s="211"/>
      <c r="I21" s="210">
        <f>SUM(I16:J20)</f>
        <v>0</v>
      </c>
      <c r="J21" s="229"/>
    </row>
    <row r="22" spans="1:10" ht="33" customHeight="1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7">
        <f>ZakladDPHSniVypocet</f>
        <v>0</v>
      </c>
      <c r="H23" s="228"/>
      <c r="I23" s="228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5">
        <f>A23</f>
        <v>0</v>
      </c>
      <c r="H24" s="226"/>
      <c r="I24" s="226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7">
        <f>ZakladDPHZaklVypocet</f>
        <v>0</v>
      </c>
      <c r="H25" s="228"/>
      <c r="I25" s="228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4">
        <f>A25</f>
        <v>0</v>
      </c>
      <c r="H26" s="195"/>
      <c r="I26" s="195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6">
        <f>CenaCelkem-(ZakladDPHSni+DPHSni+ZakladDPHZakl+DPHZakl)</f>
        <v>0</v>
      </c>
      <c r="H27" s="196"/>
      <c r="I27" s="196"/>
      <c r="J27" s="41" t="str">
        <f t="shared" si="0"/>
        <v>CZK</v>
      </c>
    </row>
    <row r="28" spans="1:10" ht="27.75" hidden="1" customHeight="1" thickBot="1">
      <c r="A28" s="2"/>
      <c r="B28" s="115" t="s">
        <v>24</v>
      </c>
      <c r="C28" s="116"/>
      <c r="D28" s="116"/>
      <c r="E28" s="117"/>
      <c r="F28" s="118"/>
      <c r="G28" s="231">
        <f>ZakladDPHSniVypocet+ZakladDPHZaklVypocet</f>
        <v>0</v>
      </c>
      <c r="H28" s="231"/>
      <c r="I28" s="231"/>
      <c r="J28" s="119" t="str">
        <f t="shared" si="0"/>
        <v>CZK</v>
      </c>
    </row>
    <row r="29" spans="1:10" ht="27.75" customHeight="1" thickBot="1">
      <c r="A29" s="2">
        <f>(A27-INT(A27))*100</f>
        <v>0</v>
      </c>
      <c r="B29" s="115" t="s">
        <v>36</v>
      </c>
      <c r="C29" s="120"/>
      <c r="D29" s="120"/>
      <c r="E29" s="120"/>
      <c r="F29" s="121"/>
      <c r="G29" s="230">
        <f>A27</f>
        <v>0</v>
      </c>
      <c r="H29" s="230"/>
      <c r="I29" s="230"/>
      <c r="J29" s="122" t="s">
        <v>57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32"/>
      <c r="E34" s="233"/>
      <c r="G34" s="234"/>
      <c r="H34" s="235"/>
      <c r="I34" s="235"/>
      <c r="J34" s="25"/>
    </row>
    <row r="35" spans="1:10" ht="12.75" customHeight="1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>
      <c r="A38" s="91" t="s">
        <v>38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>
      <c r="A39" s="91">
        <v>1</v>
      </c>
      <c r="B39" s="101" t="s">
        <v>55</v>
      </c>
      <c r="C39" s="238"/>
      <c r="D39" s="238"/>
      <c r="E39" s="238"/>
      <c r="F39" s="102">
        <f>'01 1 Pol'!AE42</f>
        <v>0</v>
      </c>
      <c r="G39" s="103">
        <f>'01 1 Pol'!AF42</f>
        <v>0</v>
      </c>
      <c r="H39" s="104">
        <f>(F39*SazbaDPH1/100)+(G39*SazbaDPH2/100)</f>
        <v>0</v>
      </c>
      <c r="I39" s="104">
        <f>F39+G39+H39</f>
        <v>0</v>
      </c>
      <c r="J39" s="105" t="e">
        <f ca="1">IF(_xlfn.SINGLE(CenaCelkemVypocet)=0,"",I39/_xlfn.SINGLE(CenaCelkemVypocet)*100)</f>
        <v>#NAME?</v>
      </c>
    </row>
    <row r="40" spans="1:10" ht="25.5" hidden="1" customHeight="1">
      <c r="A40" s="91">
        <v>2</v>
      </c>
      <c r="B40" s="106" t="s">
        <v>44</v>
      </c>
      <c r="C40" s="239" t="s">
        <v>43</v>
      </c>
      <c r="D40" s="239"/>
      <c r="E40" s="239"/>
      <c r="F40" s="107">
        <f>'01 1 Pol'!AE42</f>
        <v>0</v>
      </c>
      <c r="G40" s="108">
        <f>'01 1 Pol'!AF42</f>
        <v>0</v>
      </c>
      <c r="H40" s="108">
        <f>(F40*SazbaDPH1/100)+(G40*SazbaDPH2/100)</f>
        <v>0</v>
      </c>
      <c r="I40" s="108">
        <f>F40+G40+H40</f>
        <v>0</v>
      </c>
      <c r="J40" s="109" t="e">
        <f ca="1">IF(_xlfn.SINGLE(CenaCelkemVypocet)=0,"",I40/_xlfn.SINGLE(CenaCelkemVypocet)*100)</f>
        <v>#NAME?</v>
      </c>
    </row>
    <row r="41" spans="1:10" ht="25.5" hidden="1" customHeight="1">
      <c r="A41" s="91">
        <v>3</v>
      </c>
      <c r="B41" s="110" t="s">
        <v>42</v>
      </c>
      <c r="C41" s="238" t="s">
        <v>43</v>
      </c>
      <c r="D41" s="238"/>
      <c r="E41" s="238"/>
      <c r="F41" s="111">
        <f>'01 1 Pol'!AE42</f>
        <v>0</v>
      </c>
      <c r="G41" s="104">
        <f>'01 1 Pol'!AF42</f>
        <v>0</v>
      </c>
      <c r="H41" s="104">
        <f>(F41*SazbaDPH1/100)+(G41*SazbaDPH2/100)</f>
        <v>0</v>
      </c>
      <c r="I41" s="104">
        <f>F41+G41+H41</f>
        <v>0</v>
      </c>
      <c r="J41" s="105" t="e">
        <f ca="1">IF(_xlfn.SINGLE(CenaCelkemVypocet)=0,"",I41/_xlfn.SINGLE(CenaCelkemVypocet)*100)</f>
        <v>#NAME?</v>
      </c>
    </row>
    <row r="42" spans="1:10" ht="25.5" hidden="1" customHeight="1">
      <c r="A42" s="91"/>
      <c r="B42" s="240" t="s">
        <v>56</v>
      </c>
      <c r="C42" s="241"/>
      <c r="D42" s="241"/>
      <c r="E42" s="242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 t="e">
        <f ca="1">SUMIF(A39:A41,"=1",J39:J41)</f>
        <v>#NAME?</v>
      </c>
    </row>
    <row r="46" spans="1:10" ht="15.75">
      <c r="B46" s="123" t="s">
        <v>58</v>
      </c>
    </row>
    <row r="48" spans="1:10" ht="25.5" customHeight="1">
      <c r="A48" s="125"/>
      <c r="B48" s="128" t="s">
        <v>17</v>
      </c>
      <c r="C48" s="128" t="s">
        <v>5</v>
      </c>
      <c r="D48" s="129"/>
      <c r="E48" s="129"/>
      <c r="F48" s="130" t="s">
        <v>59</v>
      </c>
      <c r="G48" s="130"/>
      <c r="H48" s="130"/>
      <c r="I48" s="130" t="s">
        <v>30</v>
      </c>
      <c r="J48" s="130" t="s">
        <v>0</v>
      </c>
    </row>
    <row r="49" spans="1:10" ht="36.75" customHeight="1">
      <c r="A49" s="126"/>
      <c r="B49" s="131" t="s">
        <v>42</v>
      </c>
      <c r="C49" s="236" t="s">
        <v>60</v>
      </c>
      <c r="D49" s="237"/>
      <c r="E49" s="237"/>
      <c r="F49" s="137" t="s">
        <v>25</v>
      </c>
      <c r="G49" s="138"/>
      <c r="H49" s="138"/>
      <c r="I49" s="138">
        <f>'01 1 Pol'!G8</f>
        <v>0</v>
      </c>
      <c r="J49" s="135" t="str">
        <f>IF(I54=0,"",I49/I54*100)</f>
        <v/>
      </c>
    </row>
    <row r="50" spans="1:10" ht="36.75" customHeight="1">
      <c r="A50" s="126"/>
      <c r="B50" s="131" t="s">
        <v>61</v>
      </c>
      <c r="C50" s="236" t="s">
        <v>62</v>
      </c>
      <c r="D50" s="237"/>
      <c r="E50" s="237"/>
      <c r="F50" s="137" t="s">
        <v>25</v>
      </c>
      <c r="G50" s="138"/>
      <c r="H50" s="138"/>
      <c r="I50" s="138">
        <f>'01 1 Pol'!G16</f>
        <v>0</v>
      </c>
      <c r="J50" s="135" t="str">
        <f>IF(I54=0,"",I50/I54*100)</f>
        <v/>
      </c>
    </row>
    <row r="51" spans="1:10" ht="36.75" customHeight="1">
      <c r="A51" s="126"/>
      <c r="B51" s="131" t="s">
        <v>63</v>
      </c>
      <c r="C51" s="236" t="s">
        <v>64</v>
      </c>
      <c r="D51" s="237"/>
      <c r="E51" s="237"/>
      <c r="F51" s="137" t="s">
        <v>25</v>
      </c>
      <c r="G51" s="138"/>
      <c r="H51" s="138"/>
      <c r="I51" s="138">
        <f>'01 1 Pol'!G23</f>
        <v>0</v>
      </c>
      <c r="J51" s="135" t="str">
        <f>IF(I54=0,"",I51/I54*100)</f>
        <v/>
      </c>
    </row>
    <row r="52" spans="1:10" ht="36.75" customHeight="1">
      <c r="A52" s="126"/>
      <c r="B52" s="131" t="s">
        <v>65</v>
      </c>
      <c r="C52" s="236" t="s">
        <v>66</v>
      </c>
      <c r="D52" s="237"/>
      <c r="E52" s="237"/>
      <c r="F52" s="137" t="s">
        <v>25</v>
      </c>
      <c r="G52" s="138"/>
      <c r="H52" s="138"/>
      <c r="I52" s="138">
        <f>'01 1 Pol'!G28</f>
        <v>0</v>
      </c>
      <c r="J52" s="135" t="str">
        <f>IF(I54=0,"",I52/I54*100)</f>
        <v/>
      </c>
    </row>
    <row r="53" spans="1:10" ht="36.75" customHeight="1">
      <c r="A53" s="126"/>
      <c r="B53" s="131" t="s">
        <v>67</v>
      </c>
      <c r="C53" s="236" t="s">
        <v>68</v>
      </c>
      <c r="D53" s="237"/>
      <c r="E53" s="237"/>
      <c r="F53" s="137" t="s">
        <v>69</v>
      </c>
      <c r="G53" s="138"/>
      <c r="H53" s="138"/>
      <c r="I53" s="138">
        <f>'01 1 Pol'!G30</f>
        <v>0</v>
      </c>
      <c r="J53" s="135" t="str">
        <f>IF(I54=0,"",I53/I54*100)</f>
        <v/>
      </c>
    </row>
    <row r="54" spans="1:10" ht="25.5" customHeight="1">
      <c r="A54" s="127"/>
      <c r="B54" s="132" t="s">
        <v>1</v>
      </c>
      <c r="C54" s="133"/>
      <c r="D54" s="134"/>
      <c r="E54" s="134"/>
      <c r="F54" s="139"/>
      <c r="G54" s="140"/>
      <c r="H54" s="140"/>
      <c r="I54" s="140">
        <f>SUM(I49:I53)</f>
        <v>0</v>
      </c>
      <c r="J54" s="136">
        <f>SUM(J49:J53)</f>
        <v>0</v>
      </c>
    </row>
    <row r="55" spans="1:10">
      <c r="F55" s="89"/>
      <c r="G55" s="89"/>
      <c r="H55" s="89"/>
      <c r="I55" s="89"/>
      <c r="J55" s="90"/>
    </row>
    <row r="56" spans="1:10">
      <c r="F56" s="89"/>
      <c r="G56" s="89"/>
      <c r="H56" s="89"/>
      <c r="I56" s="89"/>
      <c r="J56" s="90"/>
    </row>
    <row r="57" spans="1:10">
      <c r="F57" s="89"/>
      <c r="G57" s="89"/>
      <c r="H57" s="89"/>
      <c r="I57" s="89"/>
      <c r="J57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>
      <c r="A4" s="50" t="s">
        <v>9</v>
      </c>
      <c r="B4" s="49"/>
      <c r="C4" s="245"/>
      <c r="D4" s="245"/>
      <c r="E4" s="245"/>
      <c r="F4" s="245"/>
      <c r="G4" s="246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B15" sqref="AB15"/>
    </sheetView>
  </sheetViews>
  <sheetFormatPr defaultRowHeight="12.75" outlineLevelRow="1"/>
  <cols>
    <col min="1" max="1" width="3.42578125" customWidth="1"/>
    <col min="2" max="2" width="12.7109375" style="124" customWidth="1"/>
    <col min="3" max="3" width="38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59" t="s">
        <v>164</v>
      </c>
      <c r="B1" s="259"/>
      <c r="C1" s="259"/>
      <c r="D1" s="259"/>
      <c r="E1" s="259"/>
      <c r="F1" s="259"/>
      <c r="G1" s="259"/>
      <c r="AG1" t="s">
        <v>72</v>
      </c>
    </row>
    <row r="2" spans="1:60" ht="25.15" customHeight="1">
      <c r="A2" s="142" t="s">
        <v>7</v>
      </c>
      <c r="B2" s="49" t="s">
        <v>47</v>
      </c>
      <c r="C2" s="260" t="s">
        <v>48</v>
      </c>
      <c r="D2" s="261"/>
      <c r="E2" s="261"/>
      <c r="F2" s="261"/>
      <c r="G2" s="262"/>
      <c r="AG2" t="s">
        <v>73</v>
      </c>
    </row>
    <row r="3" spans="1:60" ht="25.15" customHeight="1">
      <c r="A3" s="142" t="s">
        <v>8</v>
      </c>
      <c r="B3" s="49" t="s">
        <v>44</v>
      </c>
      <c r="C3" s="260" t="s">
        <v>43</v>
      </c>
      <c r="D3" s="261"/>
      <c r="E3" s="261"/>
      <c r="F3" s="261"/>
      <c r="G3" s="262"/>
      <c r="AC3" s="124" t="s">
        <v>73</v>
      </c>
      <c r="AG3" t="s">
        <v>74</v>
      </c>
    </row>
    <row r="4" spans="1:60" ht="25.15" customHeight="1">
      <c r="A4" s="143" t="s">
        <v>9</v>
      </c>
      <c r="B4" s="144" t="s">
        <v>42</v>
      </c>
      <c r="C4" s="263" t="s">
        <v>43</v>
      </c>
      <c r="D4" s="264"/>
      <c r="E4" s="264"/>
      <c r="F4" s="264"/>
      <c r="G4" s="265"/>
      <c r="AG4" t="s">
        <v>75</v>
      </c>
    </row>
    <row r="5" spans="1:60">
      <c r="D5" s="10"/>
    </row>
    <row r="6" spans="1:60" ht="38.25">
      <c r="A6" s="146" t="s">
        <v>76</v>
      </c>
      <c r="B6" s="148" t="s">
        <v>77</v>
      </c>
      <c r="C6" s="148" t="s">
        <v>78</v>
      </c>
      <c r="D6" s="147" t="s">
        <v>79</v>
      </c>
      <c r="E6" s="146" t="s">
        <v>80</v>
      </c>
      <c r="F6" s="145" t="s">
        <v>81</v>
      </c>
      <c r="G6" s="146" t="s">
        <v>30</v>
      </c>
      <c r="H6" s="149" t="s">
        <v>31</v>
      </c>
      <c r="I6" s="149" t="s">
        <v>82</v>
      </c>
      <c r="J6" s="149" t="s">
        <v>32</v>
      </c>
      <c r="K6" s="149" t="s">
        <v>83</v>
      </c>
      <c r="L6" s="149" t="s">
        <v>84</v>
      </c>
      <c r="M6" s="149" t="s">
        <v>85</v>
      </c>
      <c r="N6" s="149" t="s">
        <v>86</v>
      </c>
      <c r="O6" s="149" t="s">
        <v>87</v>
      </c>
      <c r="P6" s="149" t="s">
        <v>88</v>
      </c>
      <c r="Q6" s="149" t="s">
        <v>89</v>
      </c>
      <c r="R6" s="149" t="s">
        <v>90</v>
      </c>
      <c r="S6" s="149" t="s">
        <v>91</v>
      </c>
      <c r="T6" s="149" t="s">
        <v>92</v>
      </c>
      <c r="U6" s="149" t="s">
        <v>93</v>
      </c>
      <c r="V6" s="149" t="s">
        <v>94</v>
      </c>
      <c r="W6" s="149" t="s">
        <v>95</v>
      </c>
      <c r="X6" s="149" t="s">
        <v>96</v>
      </c>
    </row>
    <row r="7" spans="1:60" hidden="1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>
      <c r="A8" s="164" t="s">
        <v>97</v>
      </c>
      <c r="B8" s="165" t="s">
        <v>42</v>
      </c>
      <c r="C8" s="183" t="s">
        <v>60</v>
      </c>
      <c r="D8" s="166"/>
      <c r="E8" s="167"/>
      <c r="F8" s="168"/>
      <c r="G8" s="169">
        <f>SUMIF(AG9:AG15,"&lt;&gt;NOR",G9:G15)</f>
        <v>0</v>
      </c>
      <c r="H8" s="163"/>
      <c r="I8" s="163">
        <f>SUM(I9:I15)</f>
        <v>0</v>
      </c>
      <c r="J8" s="163"/>
      <c r="K8" s="163">
        <f>SUM(K9:K15)</f>
        <v>0</v>
      </c>
      <c r="L8" s="163"/>
      <c r="M8" s="163">
        <f>SUM(M9:M15)</f>
        <v>0</v>
      </c>
      <c r="N8" s="163"/>
      <c r="O8" s="163">
        <f>SUM(O9:O15)</f>
        <v>0</v>
      </c>
      <c r="P8" s="163"/>
      <c r="Q8" s="163">
        <f>SUM(Q9:Q15)</f>
        <v>0</v>
      </c>
      <c r="R8" s="163"/>
      <c r="S8" s="163"/>
      <c r="T8" s="163"/>
      <c r="U8" s="163"/>
      <c r="V8" s="163">
        <f>SUM(V9:V15)</f>
        <v>271.21000000000004</v>
      </c>
      <c r="W8" s="163"/>
      <c r="X8" s="163"/>
      <c r="AG8" t="s">
        <v>98</v>
      </c>
    </row>
    <row r="9" spans="1:60" outlineLevel="1">
      <c r="A9" s="176">
        <v>1</v>
      </c>
      <c r="B9" s="177" t="s">
        <v>99</v>
      </c>
      <c r="C9" s="184" t="s">
        <v>100</v>
      </c>
      <c r="D9" s="178" t="s">
        <v>101</v>
      </c>
      <c r="E9" s="179">
        <v>1</v>
      </c>
      <c r="F9" s="180"/>
      <c r="G9" s="181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59"/>
      <c r="S9" s="159" t="s">
        <v>102</v>
      </c>
      <c r="T9" s="159" t="s">
        <v>103</v>
      </c>
      <c r="U9" s="159">
        <v>0</v>
      </c>
      <c r="V9" s="159">
        <f>ROUND(E9*U9,2)</f>
        <v>0</v>
      </c>
      <c r="W9" s="159"/>
      <c r="X9" s="159" t="s">
        <v>104</v>
      </c>
      <c r="Y9" s="150"/>
      <c r="Z9" s="150"/>
      <c r="AA9" s="150"/>
      <c r="AB9" s="150"/>
      <c r="AC9" s="150"/>
      <c r="AD9" s="150"/>
      <c r="AE9" s="150"/>
      <c r="AF9" s="150"/>
      <c r="AG9" s="150" t="s">
        <v>105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70">
        <v>2</v>
      </c>
      <c r="B10" s="171" t="s">
        <v>106</v>
      </c>
      <c r="C10" s="185" t="s">
        <v>107</v>
      </c>
      <c r="D10" s="172" t="s">
        <v>108</v>
      </c>
      <c r="E10" s="173">
        <v>269.21820000000002</v>
      </c>
      <c r="F10" s="174"/>
      <c r="G10" s="175">
        <f>ROUND(E10*F10,2)</f>
        <v>0</v>
      </c>
      <c r="H10" s="160"/>
      <c r="I10" s="159">
        <f>ROUND(E10*H10,2)</f>
        <v>0</v>
      </c>
      <c r="J10" s="160"/>
      <c r="K10" s="159">
        <f>ROUND(E10*J10,2)</f>
        <v>0</v>
      </c>
      <c r="L10" s="159">
        <v>21</v>
      </c>
      <c r="M10" s="159">
        <f>G10*(1+L10/100)</f>
        <v>0</v>
      </c>
      <c r="N10" s="159">
        <v>0</v>
      </c>
      <c r="O10" s="159">
        <f>ROUND(E10*N10,2)</f>
        <v>0</v>
      </c>
      <c r="P10" s="159">
        <v>0</v>
      </c>
      <c r="Q10" s="159">
        <f>ROUND(E10*P10,2)</f>
        <v>0</v>
      </c>
      <c r="R10" s="159"/>
      <c r="S10" s="159" t="s">
        <v>109</v>
      </c>
      <c r="T10" s="159" t="s">
        <v>109</v>
      </c>
      <c r="U10" s="159">
        <v>0.187</v>
      </c>
      <c r="V10" s="159">
        <f>ROUND(E10*U10,2)</f>
        <v>50.34</v>
      </c>
      <c r="W10" s="159"/>
      <c r="X10" s="159" t="s">
        <v>104</v>
      </c>
      <c r="Y10" s="150"/>
      <c r="Z10" s="150"/>
      <c r="AA10" s="150"/>
      <c r="AB10" s="150"/>
      <c r="AC10" s="150"/>
      <c r="AD10" s="150"/>
      <c r="AE10" s="150"/>
      <c r="AF10" s="150"/>
      <c r="AG10" s="150" t="s">
        <v>105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>
      <c r="A11" s="157"/>
      <c r="B11" s="158"/>
      <c r="C11" s="186" t="s">
        <v>110</v>
      </c>
      <c r="D11" s="161"/>
      <c r="E11" s="162">
        <v>269.21820000000002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0"/>
      <c r="Z11" s="150"/>
      <c r="AA11" s="150"/>
      <c r="AB11" s="150"/>
      <c r="AC11" s="150"/>
      <c r="AD11" s="150"/>
      <c r="AE11" s="150"/>
      <c r="AF11" s="150"/>
      <c r="AG11" s="150" t="s">
        <v>111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>
      <c r="A12" s="170">
        <v>3</v>
      </c>
      <c r="B12" s="171" t="s">
        <v>112</v>
      </c>
      <c r="C12" s="185" t="s">
        <v>113</v>
      </c>
      <c r="D12" s="172" t="s">
        <v>108</v>
      </c>
      <c r="E12" s="173">
        <v>269.21820000000002</v>
      </c>
      <c r="F12" s="174"/>
      <c r="G12" s="175">
        <f>ROUND(E12*F12,2)</f>
        <v>0</v>
      </c>
      <c r="H12" s="160"/>
      <c r="I12" s="159">
        <f>ROUND(E12*H12,2)</f>
        <v>0</v>
      </c>
      <c r="J12" s="160"/>
      <c r="K12" s="159">
        <f>ROUND(E12*J12,2)</f>
        <v>0</v>
      </c>
      <c r="L12" s="159">
        <v>21</v>
      </c>
      <c r="M12" s="159">
        <f>G12*(1+L12/100)</f>
        <v>0</v>
      </c>
      <c r="N12" s="159">
        <v>0</v>
      </c>
      <c r="O12" s="159">
        <f>ROUND(E12*N12,2)</f>
        <v>0</v>
      </c>
      <c r="P12" s="159">
        <v>0</v>
      </c>
      <c r="Q12" s="159">
        <f>ROUND(E12*P12,2)</f>
        <v>0</v>
      </c>
      <c r="R12" s="159"/>
      <c r="S12" s="159" t="s">
        <v>109</v>
      </c>
      <c r="T12" s="159" t="s">
        <v>109</v>
      </c>
      <c r="U12" s="159">
        <v>0.184</v>
      </c>
      <c r="V12" s="159">
        <f>ROUND(E12*U12,2)</f>
        <v>49.54</v>
      </c>
      <c r="W12" s="159"/>
      <c r="X12" s="159" t="s">
        <v>104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105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>
      <c r="A13" s="157"/>
      <c r="B13" s="158"/>
      <c r="C13" s="186" t="s">
        <v>114</v>
      </c>
      <c r="D13" s="161"/>
      <c r="E13" s="162">
        <v>269.21820000000002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0"/>
      <c r="Z13" s="150"/>
      <c r="AA13" s="150"/>
      <c r="AB13" s="150"/>
      <c r="AC13" s="150"/>
      <c r="AD13" s="150"/>
      <c r="AE13" s="150"/>
      <c r="AF13" s="150"/>
      <c r="AG13" s="150" t="s">
        <v>111</v>
      </c>
      <c r="AH13" s="150">
        <v>5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70">
        <v>4</v>
      </c>
      <c r="B14" s="171" t="s">
        <v>115</v>
      </c>
      <c r="C14" s="185" t="s">
        <v>116</v>
      </c>
      <c r="D14" s="172" t="s">
        <v>117</v>
      </c>
      <c r="E14" s="173">
        <v>1119.8</v>
      </c>
      <c r="F14" s="174"/>
      <c r="G14" s="175">
        <f>ROUND(E14*F14,2)</f>
        <v>0</v>
      </c>
      <c r="H14" s="160"/>
      <c r="I14" s="159">
        <f>ROUND(E14*H14,2)</f>
        <v>0</v>
      </c>
      <c r="J14" s="160"/>
      <c r="K14" s="159">
        <f>ROUND(E14*J14,2)</f>
        <v>0</v>
      </c>
      <c r="L14" s="159">
        <v>21</v>
      </c>
      <c r="M14" s="159">
        <f>G14*(1+L14/100)</f>
        <v>0</v>
      </c>
      <c r="N14" s="159">
        <v>0</v>
      </c>
      <c r="O14" s="159">
        <f>ROUND(E14*N14,2)</f>
        <v>0</v>
      </c>
      <c r="P14" s="159">
        <v>0</v>
      </c>
      <c r="Q14" s="159">
        <f>ROUND(E14*P14,2)</f>
        <v>0</v>
      </c>
      <c r="R14" s="159"/>
      <c r="S14" s="159" t="s">
        <v>109</v>
      </c>
      <c r="T14" s="159" t="s">
        <v>109</v>
      </c>
      <c r="U14" s="159">
        <v>0.153</v>
      </c>
      <c r="V14" s="159">
        <f>ROUND(E14*U14,2)</f>
        <v>171.33</v>
      </c>
      <c r="W14" s="159"/>
      <c r="X14" s="159" t="s">
        <v>104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105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>
      <c r="A15" s="157"/>
      <c r="B15" s="158"/>
      <c r="C15" s="186" t="s">
        <v>118</v>
      </c>
      <c r="D15" s="161"/>
      <c r="E15" s="162">
        <v>1119.8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0"/>
      <c r="Z15" s="150"/>
      <c r="AA15" s="150"/>
      <c r="AB15" s="150"/>
      <c r="AC15" s="150"/>
      <c r="AD15" s="150"/>
      <c r="AE15" s="150"/>
      <c r="AF15" s="150"/>
      <c r="AG15" s="150" t="s">
        <v>111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>
      <c r="A16" s="164" t="s">
        <v>97</v>
      </c>
      <c r="B16" s="165" t="s">
        <v>61</v>
      </c>
      <c r="C16" s="183" t="s">
        <v>62</v>
      </c>
      <c r="D16" s="166"/>
      <c r="E16" s="167"/>
      <c r="F16" s="168"/>
      <c r="G16" s="169">
        <f>SUMIF(AG17:AG22,"&lt;&gt;NOR",G17:G22)</f>
        <v>0</v>
      </c>
      <c r="H16" s="163"/>
      <c r="I16" s="163">
        <f>SUM(I17:I22)</f>
        <v>0</v>
      </c>
      <c r="J16" s="163"/>
      <c r="K16" s="163">
        <f>SUM(K17:K22)</f>
        <v>0</v>
      </c>
      <c r="L16" s="163"/>
      <c r="M16" s="163">
        <f>SUM(M17:M22)</f>
        <v>0</v>
      </c>
      <c r="N16" s="163"/>
      <c r="O16" s="163">
        <f>SUM(O17:O22)</f>
        <v>0</v>
      </c>
      <c r="P16" s="163"/>
      <c r="Q16" s="163">
        <f>SUM(Q17:Q22)</f>
        <v>544.62</v>
      </c>
      <c r="R16" s="163"/>
      <c r="S16" s="163"/>
      <c r="T16" s="163"/>
      <c r="U16" s="163"/>
      <c r="V16" s="163">
        <f>SUM(V17:V22)</f>
        <v>2158.59</v>
      </c>
      <c r="W16" s="163"/>
      <c r="X16" s="163"/>
      <c r="AG16" t="s">
        <v>98</v>
      </c>
    </row>
    <row r="17" spans="1:60" outlineLevel="1">
      <c r="A17" s="170">
        <v>5</v>
      </c>
      <c r="B17" s="171" t="s">
        <v>119</v>
      </c>
      <c r="C17" s="185" t="s">
        <v>120</v>
      </c>
      <c r="D17" s="172" t="s">
        <v>108</v>
      </c>
      <c r="E17" s="173">
        <v>113.74</v>
      </c>
      <c r="F17" s="174"/>
      <c r="G17" s="175">
        <f>ROUND(E17*F17,2)</f>
        <v>0</v>
      </c>
      <c r="H17" s="160"/>
      <c r="I17" s="159">
        <f>ROUND(E17*H17,2)</f>
        <v>0</v>
      </c>
      <c r="J17" s="160"/>
      <c r="K17" s="159">
        <f>ROUND(E17*J17,2)</f>
        <v>0</v>
      </c>
      <c r="L17" s="159">
        <v>21</v>
      </c>
      <c r="M17" s="159">
        <f>G17*(1+L17/100)</f>
        <v>0</v>
      </c>
      <c r="N17" s="159">
        <v>0</v>
      </c>
      <c r="O17" s="159">
        <f>ROUND(E17*N17,2)</f>
        <v>0</v>
      </c>
      <c r="P17" s="159">
        <v>2</v>
      </c>
      <c r="Q17" s="159">
        <f>ROUND(E17*P17,2)</f>
        <v>227.48</v>
      </c>
      <c r="R17" s="159"/>
      <c r="S17" s="159" t="s">
        <v>109</v>
      </c>
      <c r="T17" s="159" t="s">
        <v>109</v>
      </c>
      <c r="U17" s="159">
        <v>6.4359999999999999</v>
      </c>
      <c r="V17" s="159">
        <f>ROUND(E17*U17,2)</f>
        <v>732.03</v>
      </c>
      <c r="W17" s="159"/>
      <c r="X17" s="159" t="s">
        <v>104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105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>
      <c r="A18" s="157"/>
      <c r="B18" s="158"/>
      <c r="C18" s="186" t="s">
        <v>121</v>
      </c>
      <c r="D18" s="161"/>
      <c r="E18" s="162">
        <v>113.74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0"/>
      <c r="Z18" s="150"/>
      <c r="AA18" s="150"/>
      <c r="AB18" s="150"/>
      <c r="AC18" s="150"/>
      <c r="AD18" s="150"/>
      <c r="AE18" s="150"/>
      <c r="AF18" s="150"/>
      <c r="AG18" s="150" t="s">
        <v>111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>
      <c r="A19" s="170">
        <v>6</v>
      </c>
      <c r="B19" s="171" t="s">
        <v>122</v>
      </c>
      <c r="C19" s="185" t="s">
        <v>123</v>
      </c>
      <c r="D19" s="172" t="s">
        <v>108</v>
      </c>
      <c r="E19" s="173">
        <v>144.1559</v>
      </c>
      <c r="F19" s="174"/>
      <c r="G19" s="175">
        <f>ROUND(E19*F19,2)</f>
        <v>0</v>
      </c>
      <c r="H19" s="160"/>
      <c r="I19" s="159">
        <f>ROUND(E19*H19,2)</f>
        <v>0</v>
      </c>
      <c r="J19" s="160"/>
      <c r="K19" s="159">
        <f>ROUND(E19*J19,2)</f>
        <v>0</v>
      </c>
      <c r="L19" s="159">
        <v>21</v>
      </c>
      <c r="M19" s="159">
        <f>G19*(1+L19/100)</f>
        <v>0</v>
      </c>
      <c r="N19" s="159">
        <v>0</v>
      </c>
      <c r="O19" s="159">
        <f>ROUND(E19*N19,2)</f>
        <v>0</v>
      </c>
      <c r="P19" s="159">
        <v>2.2000000000000002</v>
      </c>
      <c r="Q19" s="159">
        <f>ROUND(E19*P19,2)</f>
        <v>317.14</v>
      </c>
      <c r="R19" s="159"/>
      <c r="S19" s="159" t="s">
        <v>109</v>
      </c>
      <c r="T19" s="159" t="s">
        <v>109</v>
      </c>
      <c r="U19" s="159">
        <v>5.867</v>
      </c>
      <c r="V19" s="159">
        <f>ROUND(E19*U19,2)</f>
        <v>845.76</v>
      </c>
      <c r="W19" s="159"/>
      <c r="X19" s="159" t="s">
        <v>104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124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>
      <c r="A20" s="157"/>
      <c r="B20" s="158"/>
      <c r="C20" s="186" t="s">
        <v>125</v>
      </c>
      <c r="D20" s="161"/>
      <c r="E20" s="162">
        <v>144.1559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0"/>
      <c r="Z20" s="150"/>
      <c r="AA20" s="150"/>
      <c r="AB20" s="150"/>
      <c r="AC20" s="150"/>
      <c r="AD20" s="150"/>
      <c r="AE20" s="150"/>
      <c r="AF20" s="150"/>
      <c r="AG20" s="150" t="s">
        <v>111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>
      <c r="A21" s="170">
        <v>7</v>
      </c>
      <c r="B21" s="171" t="s">
        <v>126</v>
      </c>
      <c r="C21" s="185" t="s">
        <v>127</v>
      </c>
      <c r="D21" s="172" t="s">
        <v>108</v>
      </c>
      <c r="E21" s="173">
        <v>144.1559</v>
      </c>
      <c r="F21" s="174"/>
      <c r="G21" s="175">
        <f>ROUND(E21*F21,2)</f>
        <v>0</v>
      </c>
      <c r="H21" s="160"/>
      <c r="I21" s="159">
        <f>ROUND(E21*H21,2)</f>
        <v>0</v>
      </c>
      <c r="J21" s="160"/>
      <c r="K21" s="159">
        <f>ROUND(E21*J21,2)</f>
        <v>0</v>
      </c>
      <c r="L21" s="159">
        <v>21</v>
      </c>
      <c r="M21" s="159">
        <f>G21*(1+L21/100)</f>
        <v>0</v>
      </c>
      <c r="N21" s="159">
        <v>0</v>
      </c>
      <c r="O21" s="159">
        <f>ROUND(E21*N21,2)</f>
        <v>0</v>
      </c>
      <c r="P21" s="159">
        <v>0</v>
      </c>
      <c r="Q21" s="159">
        <f>ROUND(E21*P21,2)</f>
        <v>0</v>
      </c>
      <c r="R21" s="159"/>
      <c r="S21" s="159" t="s">
        <v>109</v>
      </c>
      <c r="T21" s="159" t="s">
        <v>109</v>
      </c>
      <c r="U21" s="159">
        <v>4.0289999999999999</v>
      </c>
      <c r="V21" s="159">
        <f>ROUND(E21*U21,2)</f>
        <v>580.79999999999995</v>
      </c>
      <c r="W21" s="159"/>
      <c r="X21" s="159" t="s">
        <v>104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124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>
      <c r="A22" s="157"/>
      <c r="B22" s="158"/>
      <c r="C22" s="186" t="s">
        <v>128</v>
      </c>
      <c r="D22" s="161"/>
      <c r="E22" s="162">
        <v>144.1559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0"/>
      <c r="Z22" s="150"/>
      <c r="AA22" s="150"/>
      <c r="AB22" s="150"/>
      <c r="AC22" s="150"/>
      <c r="AD22" s="150"/>
      <c r="AE22" s="150"/>
      <c r="AF22" s="150"/>
      <c r="AG22" s="150" t="s">
        <v>111</v>
      </c>
      <c r="AH22" s="150">
        <v>5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>
      <c r="A23" s="164" t="s">
        <v>97</v>
      </c>
      <c r="B23" s="165" t="s">
        <v>63</v>
      </c>
      <c r="C23" s="183" t="s">
        <v>64</v>
      </c>
      <c r="D23" s="166"/>
      <c r="E23" s="167"/>
      <c r="F23" s="168"/>
      <c r="G23" s="169">
        <f>SUMIF(AG24:AG27,"&lt;&gt;NOR",G24:G27)</f>
        <v>0</v>
      </c>
      <c r="H23" s="163"/>
      <c r="I23" s="163">
        <f>SUM(I24:I27)</f>
        <v>0</v>
      </c>
      <c r="J23" s="163"/>
      <c r="K23" s="163">
        <f>SUM(K24:K27)</f>
        <v>0</v>
      </c>
      <c r="L23" s="163"/>
      <c r="M23" s="163">
        <f>SUM(M24:M27)</f>
        <v>0</v>
      </c>
      <c r="N23" s="163"/>
      <c r="O23" s="163">
        <f>SUM(O24:O27)</f>
        <v>2.5300000000000002</v>
      </c>
      <c r="P23" s="163"/>
      <c r="Q23" s="163">
        <f>SUM(Q24:Q27)</f>
        <v>972.43000000000006</v>
      </c>
      <c r="R23" s="163"/>
      <c r="S23" s="163"/>
      <c r="T23" s="163"/>
      <c r="U23" s="163"/>
      <c r="V23" s="163">
        <f>SUM(V24:V27)</f>
        <v>1948.62</v>
      </c>
      <c r="W23" s="163"/>
      <c r="X23" s="163"/>
      <c r="AG23" t="s">
        <v>98</v>
      </c>
    </row>
    <row r="24" spans="1:60" outlineLevel="1">
      <c r="A24" s="170">
        <v>8</v>
      </c>
      <c r="B24" s="171" t="s">
        <v>129</v>
      </c>
      <c r="C24" s="185" t="s">
        <v>130</v>
      </c>
      <c r="D24" s="172" t="s">
        <v>108</v>
      </c>
      <c r="E24" s="173">
        <v>3006.6477199999999</v>
      </c>
      <c r="F24" s="174"/>
      <c r="G24" s="175">
        <f>ROUND(E24*F24,2)</f>
        <v>0</v>
      </c>
      <c r="H24" s="160"/>
      <c r="I24" s="159">
        <f>ROUND(E24*H24,2)</f>
        <v>0</v>
      </c>
      <c r="J24" s="160"/>
      <c r="K24" s="159">
        <f>ROUND(E24*J24,2)</f>
        <v>0</v>
      </c>
      <c r="L24" s="159">
        <v>21</v>
      </c>
      <c r="M24" s="159">
        <f>G24*(1+L24/100)</f>
        <v>0</v>
      </c>
      <c r="N24" s="159">
        <v>5.4000000000000001E-4</v>
      </c>
      <c r="O24" s="159">
        <f>ROUND(E24*N24,2)</f>
        <v>1.62</v>
      </c>
      <c r="P24" s="159">
        <v>0.222</v>
      </c>
      <c r="Q24" s="159">
        <f>ROUND(E24*P24,2)</f>
        <v>667.48</v>
      </c>
      <c r="R24" s="159"/>
      <c r="S24" s="159" t="s">
        <v>109</v>
      </c>
      <c r="T24" s="159" t="s">
        <v>109</v>
      </c>
      <c r="U24" s="159">
        <v>0.47</v>
      </c>
      <c r="V24" s="159">
        <f>ROUND(E24*U24,2)</f>
        <v>1413.12</v>
      </c>
      <c r="W24" s="159"/>
      <c r="X24" s="159" t="s">
        <v>104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124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>
      <c r="A25" s="157"/>
      <c r="B25" s="158"/>
      <c r="C25" s="186" t="s">
        <v>131</v>
      </c>
      <c r="D25" s="161"/>
      <c r="E25" s="162">
        <v>3006.6477199999999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0"/>
      <c r="Z25" s="150"/>
      <c r="AA25" s="150"/>
      <c r="AB25" s="150"/>
      <c r="AC25" s="150"/>
      <c r="AD25" s="150"/>
      <c r="AE25" s="150"/>
      <c r="AF25" s="150"/>
      <c r="AG25" s="150" t="s">
        <v>111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>
      <c r="A26" s="170">
        <v>9</v>
      </c>
      <c r="B26" s="171" t="s">
        <v>132</v>
      </c>
      <c r="C26" s="185" t="s">
        <v>133</v>
      </c>
      <c r="D26" s="172" t="s">
        <v>108</v>
      </c>
      <c r="E26" s="173">
        <v>1219.8093799999999</v>
      </c>
      <c r="F26" s="174"/>
      <c r="G26" s="175">
        <f>ROUND(E26*F26,2)</f>
        <v>0</v>
      </c>
      <c r="H26" s="160"/>
      <c r="I26" s="159">
        <f>ROUND(E26*H26,2)</f>
        <v>0</v>
      </c>
      <c r="J26" s="160"/>
      <c r="K26" s="159">
        <f>ROUND(E26*J26,2)</f>
        <v>0</v>
      </c>
      <c r="L26" s="159">
        <v>21</v>
      </c>
      <c r="M26" s="159">
        <f>G26*(1+L26/100)</f>
        <v>0</v>
      </c>
      <c r="N26" s="159">
        <v>7.5000000000000002E-4</v>
      </c>
      <c r="O26" s="159">
        <f>ROUND(E26*N26,2)</f>
        <v>0.91</v>
      </c>
      <c r="P26" s="159">
        <v>0.25</v>
      </c>
      <c r="Q26" s="159">
        <f>ROUND(E26*P26,2)</f>
        <v>304.95</v>
      </c>
      <c r="R26" s="159"/>
      <c r="S26" s="159" t="s">
        <v>109</v>
      </c>
      <c r="T26" s="159" t="s">
        <v>109</v>
      </c>
      <c r="U26" s="159">
        <v>0.439</v>
      </c>
      <c r="V26" s="159">
        <f>ROUND(E26*U26,2)</f>
        <v>535.5</v>
      </c>
      <c r="W26" s="159"/>
      <c r="X26" s="159" t="s">
        <v>104</v>
      </c>
      <c r="Y26" s="150"/>
      <c r="Z26" s="150"/>
      <c r="AA26" s="150"/>
      <c r="AB26" s="150"/>
      <c r="AC26" s="150"/>
      <c r="AD26" s="150"/>
      <c r="AE26" s="150"/>
      <c r="AF26" s="150"/>
      <c r="AG26" s="150" t="s">
        <v>134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>
      <c r="A27" s="157"/>
      <c r="B27" s="158"/>
      <c r="C27" s="186" t="s">
        <v>135</v>
      </c>
      <c r="D27" s="161"/>
      <c r="E27" s="162">
        <v>1219.8093799999999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0"/>
      <c r="Z27" s="150"/>
      <c r="AA27" s="150"/>
      <c r="AB27" s="150"/>
      <c r="AC27" s="150"/>
      <c r="AD27" s="150"/>
      <c r="AE27" s="150"/>
      <c r="AF27" s="150"/>
      <c r="AG27" s="150" t="s">
        <v>111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>
      <c r="A28" s="164" t="s">
        <v>97</v>
      </c>
      <c r="B28" s="165" t="s">
        <v>65</v>
      </c>
      <c r="C28" s="183" t="s">
        <v>66</v>
      </c>
      <c r="D28" s="166"/>
      <c r="E28" s="167"/>
      <c r="F28" s="168"/>
      <c r="G28" s="169">
        <f>SUMIF(AG29:AG29,"&lt;&gt;NOR",G29:G29)</f>
        <v>0</v>
      </c>
      <c r="H28" s="163"/>
      <c r="I28" s="163">
        <f>SUM(I29:I29)</f>
        <v>0</v>
      </c>
      <c r="J28" s="163"/>
      <c r="K28" s="163">
        <f>SUM(K29:K29)</f>
        <v>0</v>
      </c>
      <c r="L28" s="163"/>
      <c r="M28" s="163">
        <f>SUM(M29:M29)</f>
        <v>0</v>
      </c>
      <c r="N28" s="163"/>
      <c r="O28" s="163">
        <f>SUM(O29:O29)</f>
        <v>0</v>
      </c>
      <c r="P28" s="163"/>
      <c r="Q28" s="163">
        <f>SUM(Q29:Q29)</f>
        <v>0</v>
      </c>
      <c r="R28" s="163"/>
      <c r="S28" s="163"/>
      <c r="T28" s="163"/>
      <c r="U28" s="163"/>
      <c r="V28" s="163">
        <f>SUM(V29:V29)</f>
        <v>7.29</v>
      </c>
      <c r="W28" s="163"/>
      <c r="X28" s="163"/>
      <c r="AG28" t="s">
        <v>98</v>
      </c>
    </row>
    <row r="29" spans="1:60" outlineLevel="1">
      <c r="A29" s="176">
        <v>10</v>
      </c>
      <c r="B29" s="177" t="s">
        <v>136</v>
      </c>
      <c r="C29" s="184" t="s">
        <v>137</v>
      </c>
      <c r="D29" s="178" t="s">
        <v>138</v>
      </c>
      <c r="E29" s="179">
        <v>2.5384500000000001</v>
      </c>
      <c r="F29" s="180"/>
      <c r="G29" s="181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21</v>
      </c>
      <c r="M29" s="159">
        <f>G29*(1+L29/100)</f>
        <v>0</v>
      </c>
      <c r="N29" s="159">
        <v>0</v>
      </c>
      <c r="O29" s="159">
        <f>ROUND(E29*N29,2)</f>
        <v>0</v>
      </c>
      <c r="P29" s="159">
        <v>0</v>
      </c>
      <c r="Q29" s="159">
        <f>ROUND(E29*P29,2)</f>
        <v>0</v>
      </c>
      <c r="R29" s="159"/>
      <c r="S29" s="159" t="s">
        <v>109</v>
      </c>
      <c r="T29" s="159" t="s">
        <v>109</v>
      </c>
      <c r="U29" s="159">
        <v>2.8719999999999999</v>
      </c>
      <c r="V29" s="159">
        <f>ROUND(E29*U29,2)</f>
        <v>7.29</v>
      </c>
      <c r="W29" s="159"/>
      <c r="X29" s="159" t="s">
        <v>139</v>
      </c>
      <c r="Y29" s="150"/>
      <c r="Z29" s="150"/>
      <c r="AA29" s="150"/>
      <c r="AB29" s="150"/>
      <c r="AC29" s="150"/>
      <c r="AD29" s="150"/>
      <c r="AE29" s="150"/>
      <c r="AF29" s="150"/>
      <c r="AG29" s="150" t="s">
        <v>140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>
      <c r="A30" s="164" t="s">
        <v>97</v>
      </c>
      <c r="B30" s="165" t="s">
        <v>67</v>
      </c>
      <c r="C30" s="183" t="s">
        <v>68</v>
      </c>
      <c r="D30" s="166"/>
      <c r="E30" s="167"/>
      <c r="F30" s="168"/>
      <c r="G30" s="169">
        <f>SUMIF(AG31:AG40,"&lt;&gt;NOR",G31:G40)</f>
        <v>0</v>
      </c>
      <c r="H30" s="163"/>
      <c r="I30" s="163">
        <f>SUM(I31:I40)</f>
        <v>0</v>
      </c>
      <c r="J30" s="163"/>
      <c r="K30" s="163">
        <f>SUM(K31:K40)</f>
        <v>0</v>
      </c>
      <c r="L30" s="163"/>
      <c r="M30" s="163">
        <f>SUM(M31:M40)</f>
        <v>0</v>
      </c>
      <c r="N30" s="163"/>
      <c r="O30" s="163">
        <f>SUM(O31:O40)</f>
        <v>0</v>
      </c>
      <c r="P30" s="163"/>
      <c r="Q30" s="163">
        <f>SUM(Q31:Q40)</f>
        <v>0</v>
      </c>
      <c r="R30" s="163"/>
      <c r="S30" s="163"/>
      <c r="T30" s="163"/>
      <c r="U30" s="163"/>
      <c r="V30" s="163">
        <f>SUM(V31:V40)</f>
        <v>94.47</v>
      </c>
      <c r="W30" s="163"/>
      <c r="X30" s="163"/>
      <c r="AG30" t="s">
        <v>98</v>
      </c>
    </row>
    <row r="31" spans="1:60" ht="22.5" outlineLevel="1">
      <c r="A31" s="170">
        <v>11</v>
      </c>
      <c r="B31" s="171" t="s">
        <v>141</v>
      </c>
      <c r="C31" s="185" t="s">
        <v>142</v>
      </c>
      <c r="D31" s="172" t="s">
        <v>138</v>
      </c>
      <c r="E31" s="173">
        <v>21.5</v>
      </c>
      <c r="F31" s="174"/>
      <c r="G31" s="175">
        <f>ROUND(E31*F31,2)</f>
        <v>0</v>
      </c>
      <c r="H31" s="160"/>
      <c r="I31" s="159">
        <f>ROUND(E31*H31,2)</f>
        <v>0</v>
      </c>
      <c r="J31" s="160"/>
      <c r="K31" s="159">
        <f>ROUND(E31*J31,2)</f>
        <v>0</v>
      </c>
      <c r="L31" s="159">
        <v>21</v>
      </c>
      <c r="M31" s="159">
        <f>G31*(1+L31/100)</f>
        <v>0</v>
      </c>
      <c r="N31" s="159">
        <v>0</v>
      </c>
      <c r="O31" s="159">
        <f>ROUND(E31*N31,2)</f>
        <v>0</v>
      </c>
      <c r="P31" s="159">
        <v>0</v>
      </c>
      <c r="Q31" s="159">
        <f>ROUND(E31*P31,2)</f>
        <v>0</v>
      </c>
      <c r="R31" s="159"/>
      <c r="S31" s="159" t="s">
        <v>109</v>
      </c>
      <c r="T31" s="159" t="s">
        <v>109</v>
      </c>
      <c r="U31" s="159">
        <v>0</v>
      </c>
      <c r="V31" s="159">
        <f>ROUND(E31*U31,2)</f>
        <v>0</v>
      </c>
      <c r="W31" s="159"/>
      <c r="X31" s="159" t="s">
        <v>104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124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>
      <c r="A32" s="157"/>
      <c r="B32" s="158"/>
      <c r="C32" s="186" t="s">
        <v>143</v>
      </c>
      <c r="D32" s="161"/>
      <c r="E32" s="162">
        <v>21.5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0"/>
      <c r="Z32" s="150"/>
      <c r="AA32" s="150"/>
      <c r="AB32" s="150"/>
      <c r="AC32" s="150"/>
      <c r="AD32" s="150"/>
      <c r="AE32" s="150"/>
      <c r="AF32" s="150"/>
      <c r="AG32" s="150" t="s">
        <v>111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>
      <c r="A33" s="170">
        <v>12</v>
      </c>
      <c r="B33" s="171" t="s">
        <v>144</v>
      </c>
      <c r="C33" s="185" t="s">
        <v>145</v>
      </c>
      <c r="D33" s="172" t="s">
        <v>138</v>
      </c>
      <c r="E33" s="173">
        <v>21.5</v>
      </c>
      <c r="F33" s="174"/>
      <c r="G33" s="175">
        <f>ROUND(E33*F33,2)</f>
        <v>0</v>
      </c>
      <c r="H33" s="160"/>
      <c r="I33" s="159">
        <f>ROUND(E33*H33,2)</f>
        <v>0</v>
      </c>
      <c r="J33" s="160"/>
      <c r="K33" s="159">
        <f>ROUND(E33*J33,2)</f>
        <v>0</v>
      </c>
      <c r="L33" s="159">
        <v>21</v>
      </c>
      <c r="M33" s="159">
        <f>G33*(1+L33/100)</f>
        <v>0</v>
      </c>
      <c r="N33" s="159">
        <v>0</v>
      </c>
      <c r="O33" s="159">
        <f>ROUND(E33*N33,2)</f>
        <v>0</v>
      </c>
      <c r="P33" s="159">
        <v>0</v>
      </c>
      <c r="Q33" s="159">
        <f>ROUND(E33*P33,2)</f>
        <v>0</v>
      </c>
      <c r="R33" s="159"/>
      <c r="S33" s="159" t="s">
        <v>109</v>
      </c>
      <c r="T33" s="159" t="s">
        <v>109</v>
      </c>
      <c r="U33" s="159">
        <v>0.92700000000000005</v>
      </c>
      <c r="V33" s="159">
        <f>ROUND(E33*U33,2)</f>
        <v>19.93</v>
      </c>
      <c r="W33" s="159"/>
      <c r="X33" s="159" t="s">
        <v>104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124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>
      <c r="A34" s="157"/>
      <c r="B34" s="158"/>
      <c r="C34" s="186" t="s">
        <v>143</v>
      </c>
      <c r="D34" s="161"/>
      <c r="E34" s="162">
        <v>21.5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0"/>
      <c r="Z34" s="150"/>
      <c r="AA34" s="150"/>
      <c r="AB34" s="150"/>
      <c r="AC34" s="150"/>
      <c r="AD34" s="150"/>
      <c r="AE34" s="150"/>
      <c r="AF34" s="150"/>
      <c r="AG34" s="150" t="s">
        <v>111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>
      <c r="A35" s="170">
        <v>13</v>
      </c>
      <c r="B35" s="171" t="s">
        <v>146</v>
      </c>
      <c r="C35" s="185" t="s">
        <v>147</v>
      </c>
      <c r="D35" s="172" t="s">
        <v>138</v>
      </c>
      <c r="E35" s="173">
        <v>21.5</v>
      </c>
      <c r="F35" s="174"/>
      <c r="G35" s="175">
        <f>ROUND(E35*F35,2)</f>
        <v>0</v>
      </c>
      <c r="H35" s="160"/>
      <c r="I35" s="159">
        <f>ROUND(E35*H35,2)</f>
        <v>0</v>
      </c>
      <c r="J35" s="160"/>
      <c r="K35" s="159">
        <f>ROUND(E35*J35,2)</f>
        <v>0</v>
      </c>
      <c r="L35" s="159">
        <v>21</v>
      </c>
      <c r="M35" s="159">
        <f>G35*(1+L35/100)</f>
        <v>0</v>
      </c>
      <c r="N35" s="159">
        <v>0</v>
      </c>
      <c r="O35" s="159">
        <f>ROUND(E35*N35,2)</f>
        <v>0</v>
      </c>
      <c r="P35" s="159">
        <v>0</v>
      </c>
      <c r="Q35" s="159">
        <f>ROUND(E35*P35,2)</f>
        <v>0</v>
      </c>
      <c r="R35" s="159"/>
      <c r="S35" s="159" t="s">
        <v>109</v>
      </c>
      <c r="T35" s="159" t="s">
        <v>109</v>
      </c>
      <c r="U35" s="159">
        <v>0.08</v>
      </c>
      <c r="V35" s="159">
        <f>ROUND(E35*U35,2)</f>
        <v>1.72</v>
      </c>
      <c r="W35" s="159"/>
      <c r="X35" s="159" t="s">
        <v>104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124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>
      <c r="A36" s="157"/>
      <c r="B36" s="158"/>
      <c r="C36" s="186" t="s">
        <v>148</v>
      </c>
      <c r="D36" s="161"/>
      <c r="E36" s="162">
        <v>21.5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0"/>
      <c r="Z36" s="150"/>
      <c r="AA36" s="150"/>
      <c r="AB36" s="150"/>
      <c r="AC36" s="150"/>
      <c r="AD36" s="150"/>
      <c r="AE36" s="150"/>
      <c r="AF36" s="150"/>
      <c r="AG36" s="150" t="s">
        <v>111</v>
      </c>
      <c r="AH36" s="150">
        <v>5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>
      <c r="A37" s="176">
        <v>14</v>
      </c>
      <c r="B37" s="177" t="s">
        <v>149</v>
      </c>
      <c r="C37" s="184" t="s">
        <v>150</v>
      </c>
      <c r="D37" s="178" t="s">
        <v>138</v>
      </c>
      <c r="E37" s="179">
        <v>1517.0511200000001</v>
      </c>
      <c r="F37" s="180"/>
      <c r="G37" s="181">
        <f>ROUND(E37*F37,2)</f>
        <v>0</v>
      </c>
      <c r="H37" s="160"/>
      <c r="I37" s="159">
        <f>ROUND(E37*H37,2)</f>
        <v>0</v>
      </c>
      <c r="J37" s="160"/>
      <c r="K37" s="159">
        <f>ROUND(E37*J37,2)</f>
        <v>0</v>
      </c>
      <c r="L37" s="159">
        <v>21</v>
      </c>
      <c r="M37" s="159">
        <f>G37*(1+L37/100)</f>
        <v>0</v>
      </c>
      <c r="N37" s="159">
        <v>0</v>
      </c>
      <c r="O37" s="159">
        <f>ROUND(E37*N37,2)</f>
        <v>0</v>
      </c>
      <c r="P37" s="159">
        <v>0</v>
      </c>
      <c r="Q37" s="159">
        <f>ROUND(E37*P37,2)</f>
        <v>0</v>
      </c>
      <c r="R37" s="159"/>
      <c r="S37" s="159" t="s">
        <v>109</v>
      </c>
      <c r="T37" s="159" t="s">
        <v>151</v>
      </c>
      <c r="U37" s="159">
        <v>0</v>
      </c>
      <c r="V37" s="159">
        <f>ROUND(E37*U37,2)</f>
        <v>0</v>
      </c>
      <c r="W37" s="159"/>
      <c r="X37" s="159" t="s">
        <v>152</v>
      </c>
      <c r="Y37" s="150"/>
      <c r="Z37" s="150"/>
      <c r="AA37" s="150"/>
      <c r="AB37" s="150"/>
      <c r="AC37" s="150"/>
      <c r="AD37" s="150"/>
      <c r="AE37" s="150"/>
      <c r="AF37" s="150"/>
      <c r="AG37" s="150" t="s">
        <v>153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>
      <c r="A38" s="176">
        <v>15</v>
      </c>
      <c r="B38" s="177" t="s">
        <v>154</v>
      </c>
      <c r="C38" s="184" t="s">
        <v>155</v>
      </c>
      <c r="D38" s="178" t="s">
        <v>138</v>
      </c>
      <c r="E38" s="179">
        <v>1517.0511200000001</v>
      </c>
      <c r="F38" s="180"/>
      <c r="G38" s="181">
        <f>ROUND(E38*F38,2)</f>
        <v>0</v>
      </c>
      <c r="H38" s="160"/>
      <c r="I38" s="159">
        <f>ROUND(E38*H38,2)</f>
        <v>0</v>
      </c>
      <c r="J38" s="160"/>
      <c r="K38" s="159">
        <f>ROUND(E38*J38,2)</f>
        <v>0</v>
      </c>
      <c r="L38" s="159">
        <v>21</v>
      </c>
      <c r="M38" s="159">
        <f>G38*(1+L38/100)</f>
        <v>0</v>
      </c>
      <c r="N38" s="159">
        <v>0</v>
      </c>
      <c r="O38" s="159">
        <f>ROUND(E38*N38,2)</f>
        <v>0</v>
      </c>
      <c r="P38" s="159">
        <v>0</v>
      </c>
      <c r="Q38" s="159">
        <f>ROUND(E38*P38,2)</f>
        <v>0</v>
      </c>
      <c r="R38" s="159"/>
      <c r="S38" s="159" t="s">
        <v>109</v>
      </c>
      <c r="T38" s="159" t="s">
        <v>109</v>
      </c>
      <c r="U38" s="159">
        <v>4.2000000000000003E-2</v>
      </c>
      <c r="V38" s="159">
        <f>ROUND(E38*U38,2)</f>
        <v>63.72</v>
      </c>
      <c r="W38" s="159"/>
      <c r="X38" s="159" t="s">
        <v>152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153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>
      <c r="A39" s="176">
        <v>16</v>
      </c>
      <c r="B39" s="177" t="s">
        <v>156</v>
      </c>
      <c r="C39" s="184" t="s">
        <v>157</v>
      </c>
      <c r="D39" s="178" t="s">
        <v>138</v>
      </c>
      <c r="E39" s="179">
        <v>6068.2044800000003</v>
      </c>
      <c r="F39" s="180"/>
      <c r="G39" s="181">
        <f>ROUND(E39*F39,2)</f>
        <v>0</v>
      </c>
      <c r="H39" s="160"/>
      <c r="I39" s="159">
        <f>ROUND(E39*H39,2)</f>
        <v>0</v>
      </c>
      <c r="J39" s="160"/>
      <c r="K39" s="159">
        <f>ROUND(E39*J39,2)</f>
        <v>0</v>
      </c>
      <c r="L39" s="159">
        <v>21</v>
      </c>
      <c r="M39" s="159">
        <f>G39*(1+L39/100)</f>
        <v>0</v>
      </c>
      <c r="N39" s="159">
        <v>0</v>
      </c>
      <c r="O39" s="159">
        <f>ROUND(E39*N39,2)</f>
        <v>0</v>
      </c>
      <c r="P39" s="159">
        <v>0</v>
      </c>
      <c r="Q39" s="159">
        <f>ROUND(E39*P39,2)</f>
        <v>0</v>
      </c>
      <c r="R39" s="159"/>
      <c r="S39" s="159" t="s">
        <v>109</v>
      </c>
      <c r="T39" s="159" t="s">
        <v>109</v>
      </c>
      <c r="U39" s="159">
        <v>0</v>
      </c>
      <c r="V39" s="159">
        <f>ROUND(E39*U39,2)</f>
        <v>0</v>
      </c>
      <c r="W39" s="159"/>
      <c r="X39" s="159" t="s">
        <v>152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153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>
      <c r="A40" s="170">
        <v>17</v>
      </c>
      <c r="B40" s="171" t="s">
        <v>158</v>
      </c>
      <c r="C40" s="185" t="s">
        <v>159</v>
      </c>
      <c r="D40" s="172" t="s">
        <v>138</v>
      </c>
      <c r="E40" s="173">
        <v>1517.0511200000001</v>
      </c>
      <c r="F40" s="174"/>
      <c r="G40" s="175">
        <f>ROUND(E40*F40,2)</f>
        <v>0</v>
      </c>
      <c r="H40" s="160"/>
      <c r="I40" s="159">
        <f>ROUND(E40*H40,2)</f>
        <v>0</v>
      </c>
      <c r="J40" s="160"/>
      <c r="K40" s="159">
        <f>ROUND(E40*J40,2)</f>
        <v>0</v>
      </c>
      <c r="L40" s="159">
        <v>21</v>
      </c>
      <c r="M40" s="159">
        <f>G40*(1+L40/100)</f>
        <v>0</v>
      </c>
      <c r="N40" s="159">
        <v>0</v>
      </c>
      <c r="O40" s="159">
        <f>ROUND(E40*N40,2)</f>
        <v>0</v>
      </c>
      <c r="P40" s="159">
        <v>0</v>
      </c>
      <c r="Q40" s="159">
        <f>ROUND(E40*P40,2)</f>
        <v>0</v>
      </c>
      <c r="R40" s="159"/>
      <c r="S40" s="159" t="s">
        <v>109</v>
      </c>
      <c r="T40" s="159" t="s">
        <v>109</v>
      </c>
      <c r="U40" s="159">
        <v>6.0000000000000001E-3</v>
      </c>
      <c r="V40" s="159">
        <f>ROUND(E40*U40,2)</f>
        <v>9.1</v>
      </c>
      <c r="W40" s="159"/>
      <c r="X40" s="159" t="s">
        <v>152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153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>
      <c r="A41" s="3"/>
      <c r="B41" s="4"/>
      <c r="C41" s="187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AE41">
        <v>15</v>
      </c>
      <c r="AF41">
        <v>21</v>
      </c>
      <c r="AG41" t="s">
        <v>84</v>
      </c>
    </row>
    <row r="42" spans="1:60">
      <c r="A42" s="153"/>
      <c r="B42" s="154" t="s">
        <v>30</v>
      </c>
      <c r="C42" s="188"/>
      <c r="D42" s="155"/>
      <c r="E42" s="156"/>
      <c r="F42" s="156"/>
      <c r="G42" s="182">
        <f>G8+G16+G23+G28+G30</f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AE42">
        <f>SUMIF(L7:L40,AE41,G7:G40)</f>
        <v>0</v>
      </c>
      <c r="AF42">
        <f>SUMIF(L7:L40,AF41,G7:G40)</f>
        <v>0</v>
      </c>
      <c r="AG42" t="s">
        <v>160</v>
      </c>
    </row>
    <row r="43" spans="1:60">
      <c r="A43" s="3"/>
      <c r="B43" s="4"/>
      <c r="C43" s="187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>
      <c r="A44" s="3"/>
      <c r="B44" s="4"/>
      <c r="C44" s="187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>
      <c r="A45" s="266" t="s">
        <v>161</v>
      </c>
      <c r="B45" s="266"/>
      <c r="C45" s="267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>
      <c r="A46" s="247"/>
      <c r="B46" s="248"/>
      <c r="C46" s="249"/>
      <c r="D46" s="248"/>
      <c r="E46" s="248"/>
      <c r="F46" s="248"/>
      <c r="G46" s="250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G46" t="s">
        <v>162</v>
      </c>
    </row>
    <row r="47" spans="1:60">
      <c r="A47" s="251"/>
      <c r="B47" s="252"/>
      <c r="C47" s="253"/>
      <c r="D47" s="252"/>
      <c r="E47" s="252"/>
      <c r="F47" s="252"/>
      <c r="G47" s="254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60">
      <c r="A48" s="251"/>
      <c r="B48" s="252"/>
      <c r="C48" s="253"/>
      <c r="D48" s="252"/>
      <c r="E48" s="252"/>
      <c r="F48" s="252"/>
      <c r="G48" s="254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33">
      <c r="A49" s="251"/>
      <c r="B49" s="252"/>
      <c r="C49" s="253"/>
      <c r="D49" s="252"/>
      <c r="E49" s="252"/>
      <c r="F49" s="252"/>
      <c r="G49" s="254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33">
      <c r="A50" s="255"/>
      <c r="B50" s="256"/>
      <c r="C50" s="257"/>
      <c r="D50" s="256"/>
      <c r="E50" s="256"/>
      <c r="F50" s="256"/>
      <c r="G50" s="258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33">
      <c r="A51" s="3"/>
      <c r="B51" s="4"/>
      <c r="C51" s="187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>
      <c r="C52" s="189"/>
      <c r="D52" s="10"/>
      <c r="AG52" t="s">
        <v>163</v>
      </c>
    </row>
    <row r="53" spans="1:33">
      <c r="D53" s="10"/>
    </row>
    <row r="54" spans="1:33">
      <c r="D54" s="10"/>
    </row>
    <row r="55" spans="1:33">
      <c r="D55" s="10"/>
    </row>
    <row r="56" spans="1:33">
      <c r="D56" s="10"/>
    </row>
    <row r="57" spans="1:33">
      <c r="D57" s="10"/>
    </row>
    <row r="58" spans="1:33">
      <c r="D58" s="10"/>
    </row>
    <row r="59" spans="1:33">
      <c r="D59" s="10"/>
    </row>
    <row r="60" spans="1:33">
      <c r="D60" s="10"/>
    </row>
    <row r="61" spans="1:33">
      <c r="D61" s="10"/>
    </row>
    <row r="62" spans="1:33">
      <c r="D62" s="10"/>
    </row>
    <row r="63" spans="1:33">
      <c r="D63" s="10"/>
    </row>
    <row r="64" spans="1:33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46:G50"/>
    <mergeCell ref="A1:G1"/>
    <mergeCell ref="C2:G2"/>
    <mergeCell ref="C3:G3"/>
    <mergeCell ref="C4:G4"/>
    <mergeCell ref="A45:C4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</dc:creator>
  <cp:lastModifiedBy>uzivatel</cp:lastModifiedBy>
  <cp:lastPrinted>2021-02-22T14:55:12Z</cp:lastPrinted>
  <dcterms:created xsi:type="dcterms:W3CDTF">2009-04-08T07:15:50Z</dcterms:created>
  <dcterms:modified xsi:type="dcterms:W3CDTF">2021-02-22T14:55:22Z</dcterms:modified>
</cp:coreProperties>
</file>